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nardlong/Dropbox/Documents divers du club/Piper Archer PA28 F-HDBD/"/>
    </mc:Choice>
  </mc:AlternateContent>
  <xr:revisionPtr revIDLastSave="0" documentId="13_ncr:1_{C9FAF69A-F8D6-4A4D-99D7-A415C2C47D5F}" xr6:coauthVersionLast="37" xr6:coauthVersionMax="43" xr10:uidLastSave="{00000000-0000-0000-0000-000000000000}"/>
  <bookViews>
    <workbookView xWindow="0" yWindow="460" windowWidth="21000" windowHeight="13820" tabRatio="442" activeTab="1" xr2:uid="{00000000-000D-0000-FFFF-FFFF00000000}"/>
  </bookViews>
  <sheets>
    <sheet name="data_graph" sheetId="1" state="hidden" r:id="rId1"/>
    <sheet name="PA28-FHDBD" sheetId="2" r:id="rId2"/>
  </sheets>
  <calcPr calcId="179021" iterateDelta="1E-4"/>
</workbook>
</file>

<file path=xl/calcChain.xml><?xml version="1.0" encoding="utf-8"?>
<calcChain xmlns="http://schemas.openxmlformats.org/spreadsheetml/2006/main">
  <c r="F5" i="2" l="1"/>
  <c r="F6" i="2"/>
  <c r="F7" i="2"/>
  <c r="F8" i="2"/>
  <c r="E18" i="2"/>
  <c r="B18" i="2"/>
  <c r="B17" i="2"/>
  <c r="F14" i="2"/>
  <c r="F9" i="2"/>
  <c r="F10" i="2"/>
  <c r="E11" i="2" s="1"/>
  <c r="H5" i="2"/>
  <c r="H6" i="2"/>
  <c r="H7" i="2"/>
  <c r="H10" i="2" s="1"/>
  <c r="G10" i="2" s="1"/>
  <c r="H8" i="2"/>
  <c r="H9" i="2"/>
  <c r="D13" i="1"/>
  <c r="C13" i="1" s="1"/>
  <c r="B13" i="1"/>
  <c r="D12" i="1"/>
  <c r="D11" i="1"/>
  <c r="C11" i="1" l="1"/>
  <c r="C12" i="1"/>
</calcChain>
</file>

<file path=xl/sharedStrings.xml><?xml version="1.0" encoding="utf-8"?>
<sst xmlns="http://schemas.openxmlformats.org/spreadsheetml/2006/main" count="30" uniqueCount="30">
  <si>
    <t>Données des graphiques de centrage</t>
  </si>
  <si>
    <t>PA28 Archer II - F-HDBD</t>
  </si>
  <si>
    <t>Bras Levier-m</t>
  </si>
  <si>
    <t>Masse-kg</t>
  </si>
  <si>
    <t>Plein Complet</t>
  </si>
  <si>
    <t>Sans Carburant</t>
  </si>
  <si>
    <r>
      <rPr>
        <b/>
        <u/>
        <sz val="22"/>
        <color rgb="FF003366"/>
        <rFont val="Arial"/>
        <family val="2"/>
        <charset val="1"/>
      </rPr>
      <t>FICHE DE MASSE ET CENTRAGE</t>
    </r>
  </si>
  <si>
    <t>Type avion</t>
  </si>
  <si>
    <t>PA28 Archer II</t>
  </si>
  <si>
    <t>Masse</t>
  </si>
  <si>
    <t>Levier</t>
  </si>
  <si>
    <t>Moment</t>
  </si>
  <si>
    <t>Immatriculation</t>
  </si>
  <si>
    <t>F-HDBD</t>
  </si>
  <si>
    <t>Masse à Vide</t>
  </si>
  <si>
    <t>Capacité réservoir (litres)</t>
  </si>
  <si>
    <t>Pilote + Pass Avt</t>
  </si>
  <si>
    <t>Conso Horaire (litres)</t>
  </si>
  <si>
    <t>Passagers Arrière</t>
  </si>
  <si>
    <t>Masse à Vide  (kg)</t>
  </si>
  <si>
    <t>Bagages</t>
  </si>
  <si>
    <t>Limite soute arrière  (kg)</t>
  </si>
  <si>
    <t>Carburant</t>
  </si>
  <si>
    <t>Masse Maxi Décollage (kg)</t>
  </si>
  <si>
    <t>Masse Pilote   (kg)</t>
  </si>
  <si>
    <t>Masse Pax Avt Drt  (kg)</t>
  </si>
  <si>
    <t>Masse Pax Arr Gch (kg)</t>
  </si>
  <si>
    <t>Masse Pax Arr Drt  (kg)</t>
  </si>
  <si>
    <t>Bagages en soute  (kg)</t>
  </si>
  <si>
    <t>Emport Carburant (litres)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</si>
</sst>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?.#&quot; litres&quot;"/>
    <numFmt numFmtId="167" formatCode="#,##0.0"/>
  </numFmts>
  <fonts count="16" x14ac:knownFonts="1">
    <font>
      <sz val="12"/>
      <color rgb="FF000000"/>
      <name val="Times New Roman"/>
      <family val="1"/>
      <charset val="1"/>
    </font>
    <font>
      <b/>
      <u/>
      <sz val="16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Times New Roman"/>
      <family val="1"/>
      <charset val="1"/>
    </font>
    <font>
      <b/>
      <sz val="22"/>
      <color rgb="FF003366"/>
      <name val="Arial"/>
      <family val="2"/>
      <charset val="1"/>
    </font>
    <font>
      <b/>
      <u/>
      <sz val="22"/>
      <color rgb="FF003366"/>
      <name val="Arial"/>
      <family val="2"/>
      <charset val="1"/>
    </font>
    <font>
      <sz val="12"/>
      <color rgb="FF003366"/>
      <name val="Arial"/>
      <family val="2"/>
      <charset val="1"/>
    </font>
    <font>
      <sz val="11"/>
      <color rgb="FF003366"/>
      <name val="Arial"/>
      <family val="2"/>
      <charset val="1"/>
    </font>
    <font>
      <b/>
      <sz val="12"/>
      <color rgb="FF003366"/>
      <name val="Arial"/>
      <family val="2"/>
      <charset val="1"/>
    </font>
    <font>
      <b/>
      <sz val="36"/>
      <color rgb="FF000000"/>
      <name val="Arial"/>
      <family val="2"/>
      <charset val="1"/>
    </font>
    <font>
      <b/>
      <sz val="11"/>
      <color rgb="FF003366"/>
      <name val="Arial"/>
      <family val="2"/>
      <charset val="1"/>
    </font>
    <font>
      <sz val="12"/>
      <color rgb="FF000090"/>
      <name val="Arial"/>
      <family val="2"/>
      <charset val="1"/>
    </font>
    <font>
      <i/>
      <sz val="10"/>
      <color rgb="FF0000D4"/>
      <name val="Arial"/>
      <family val="2"/>
      <charset val="1"/>
    </font>
    <font>
      <sz val="11"/>
      <color rgb="FF000000"/>
      <name val="Arial"/>
      <family val="2"/>
      <charset val="1"/>
    </font>
    <font>
      <b/>
      <sz val="12"/>
      <color rgb="FF00B05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CFFCC"/>
        <bgColor rgb="FFCCFFFF"/>
      </patternFill>
    </fill>
    <fill>
      <patternFill patternType="solid">
        <fgColor rgb="FFF2F2F2"/>
        <bgColor rgb="FFFFFFFF"/>
      </patternFill>
    </fill>
    <fill>
      <patternFill patternType="solid">
        <fgColor rgb="FF92D050"/>
        <bgColor rgb="FFAAAAAA"/>
      </patternFill>
    </fill>
  </fills>
  <borders count="40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AAAAAA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AAAAAA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3366"/>
      </bottom>
      <diagonal/>
    </border>
    <border>
      <left style="thin">
        <color rgb="FFAAAAAA"/>
      </left>
      <right style="thin">
        <color rgb="FF003366"/>
      </right>
      <top/>
      <bottom/>
      <diagonal/>
    </border>
    <border>
      <left style="thin">
        <color rgb="FF003366"/>
      </left>
      <right/>
      <top style="thin">
        <color rgb="FF003366"/>
      </top>
      <bottom/>
      <diagonal/>
    </border>
    <border>
      <left/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/>
      <top style="thin">
        <color rgb="FF003366"/>
      </top>
      <bottom style="thin">
        <color rgb="FF003366"/>
      </bottom>
      <diagonal/>
    </border>
    <border>
      <left/>
      <right/>
      <top style="thin">
        <color rgb="FF003366"/>
      </top>
      <bottom style="thin">
        <color rgb="FF003366"/>
      </bottom>
      <diagonal/>
    </border>
    <border>
      <left/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 style="thin">
        <color rgb="FFAAAAAA"/>
      </right>
      <top/>
      <bottom/>
      <diagonal/>
    </border>
    <border>
      <left style="thin">
        <color rgb="FF003366"/>
      </left>
      <right/>
      <top/>
      <bottom/>
      <diagonal/>
    </border>
    <border>
      <left/>
      <right style="thin">
        <color rgb="FF003366"/>
      </right>
      <top/>
      <bottom/>
      <diagonal/>
    </border>
    <border>
      <left/>
      <right/>
      <top style="thin">
        <color rgb="FF003366"/>
      </top>
      <bottom/>
      <diagonal/>
    </border>
    <border>
      <left style="thin">
        <color rgb="FF003366"/>
      </left>
      <right/>
      <top/>
      <bottom style="thin">
        <color rgb="FF003366"/>
      </bottom>
      <diagonal/>
    </border>
    <border>
      <left/>
      <right style="thin">
        <color rgb="FF003366"/>
      </right>
      <top/>
      <bottom style="thin">
        <color rgb="FF00336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 applyProtection="1"/>
    <xf numFmtId="0" fontId="0" fillId="2" borderId="2" xfId="0" applyFill="1" applyBorder="1" applyProtection="1"/>
    <xf numFmtId="0" fontId="0" fillId="0" borderId="3" xfId="0" applyBorder="1" applyProtection="1"/>
    <xf numFmtId="0" fontId="0" fillId="0" borderId="4" xfId="0" applyBorder="1" applyProtection="1"/>
    <xf numFmtId="49" fontId="1" fillId="2" borderId="0" xfId="0" applyNumberFormat="1" applyFont="1" applyFill="1" applyBorder="1" applyProtection="1"/>
    <xf numFmtId="0" fontId="0" fillId="2" borderId="0" xfId="0" applyFill="1" applyBorder="1" applyProtection="1"/>
    <xf numFmtId="0" fontId="0" fillId="0" borderId="5" xfId="0" applyBorder="1" applyProtection="1"/>
    <xf numFmtId="0" fontId="0" fillId="2" borderId="6" xfId="0" applyFill="1" applyBorder="1" applyProtection="1"/>
    <xf numFmtId="0" fontId="0" fillId="0" borderId="7" xfId="0" applyBorder="1" applyProtection="1"/>
    <xf numFmtId="49" fontId="2" fillId="2" borderId="8" xfId="0" applyNumberFormat="1" applyFont="1" applyFill="1" applyBorder="1" applyProtection="1"/>
    <xf numFmtId="0" fontId="2" fillId="2" borderId="9" xfId="0" applyFont="1" applyFill="1" applyBorder="1" applyProtection="1"/>
    <xf numFmtId="0" fontId="3" fillId="2" borderId="10" xfId="0" applyFont="1" applyFill="1" applyBorder="1" applyProtection="1"/>
    <xf numFmtId="0" fontId="0" fillId="0" borderId="11" xfId="0" applyBorder="1" applyProtection="1"/>
    <xf numFmtId="0" fontId="3" fillId="2" borderId="12" xfId="0" applyFont="1" applyFill="1" applyBorder="1" applyProtection="1"/>
    <xf numFmtId="49" fontId="2" fillId="2" borderId="13" xfId="0" applyNumberFormat="1" applyFont="1" applyFill="1" applyBorder="1" applyAlignment="1" applyProtection="1">
      <alignment horizontal="right"/>
    </xf>
    <xf numFmtId="0" fontId="3" fillId="2" borderId="14" xfId="0" applyFont="1" applyFill="1" applyBorder="1" applyProtection="1"/>
    <xf numFmtId="164" fontId="3" fillId="3" borderId="14" xfId="0" applyNumberFormat="1" applyFont="1" applyFill="1" applyBorder="1" applyProtection="1"/>
    <xf numFmtId="165" fontId="3" fillId="3" borderId="14" xfId="0" applyNumberFormat="1" applyFont="1" applyFill="1" applyBorder="1" applyProtection="1"/>
    <xf numFmtId="0" fontId="3" fillId="2" borderId="15" xfId="0" applyFont="1" applyFill="1" applyBorder="1" applyProtection="1"/>
    <xf numFmtId="164" fontId="3" fillId="3" borderId="15" xfId="0" applyNumberFormat="1" applyFont="1" applyFill="1" applyBorder="1" applyProtection="1"/>
    <xf numFmtId="165" fontId="3" fillId="3" borderId="15" xfId="0" applyNumberFormat="1" applyFont="1" applyFill="1" applyBorder="1" applyProtection="1"/>
    <xf numFmtId="164" fontId="3" fillId="3" borderId="12" xfId="0" applyNumberFormat="1" applyFont="1" applyFill="1" applyBorder="1" applyProtection="1"/>
    <xf numFmtId="165" fontId="3" fillId="3" borderId="12" xfId="0" applyNumberFormat="1" applyFont="1" applyFill="1" applyBorder="1" applyProtection="1"/>
    <xf numFmtId="49" fontId="2" fillId="2" borderId="14" xfId="0" applyNumberFormat="1" applyFont="1" applyFill="1" applyBorder="1" applyProtection="1"/>
    <xf numFmtId="164" fontId="3" fillId="2" borderId="14" xfId="0" applyNumberFormat="1" applyFont="1" applyFill="1" applyBorder="1" applyProtection="1"/>
    <xf numFmtId="165" fontId="3" fillId="2" borderId="14" xfId="0" applyNumberFormat="1" applyFont="1" applyFill="1" applyBorder="1" applyProtection="1"/>
    <xf numFmtId="49" fontId="2" fillId="2" borderId="15" xfId="0" applyNumberFormat="1" applyFont="1" applyFill="1" applyBorder="1" applyProtection="1"/>
    <xf numFmtId="164" fontId="3" fillId="2" borderId="15" xfId="0" applyNumberFormat="1" applyFont="1" applyFill="1" applyBorder="1" applyProtection="1"/>
    <xf numFmtId="165" fontId="3" fillId="2" borderId="15" xfId="0" applyNumberFormat="1" applyFont="1" applyFill="1" applyBorder="1" applyProtection="1"/>
    <xf numFmtId="166" fontId="2" fillId="2" borderId="12" xfId="0" applyNumberFormat="1" applyFont="1" applyFill="1" applyBorder="1" applyAlignment="1" applyProtection="1">
      <alignment horizontal="left"/>
    </xf>
    <xf numFmtId="164" fontId="3" fillId="2" borderId="12" xfId="0" applyNumberFormat="1" applyFont="1" applyFill="1" applyBorder="1" applyProtection="1"/>
    <xf numFmtId="165" fontId="3" fillId="2" borderId="12" xfId="0" applyNumberFormat="1" applyFont="1" applyFill="1" applyBorder="1" applyProtection="1"/>
    <xf numFmtId="0" fontId="0" fillId="2" borderId="16" xfId="0" applyFill="1" applyBorder="1" applyProtection="1"/>
    <xf numFmtId="0" fontId="4" fillId="0" borderId="0" xfId="0" applyFont="1"/>
    <xf numFmtId="0" fontId="4" fillId="4" borderId="1" xfId="0" applyFont="1" applyFill="1" applyBorder="1" applyProtection="1"/>
    <xf numFmtId="0" fontId="3" fillId="4" borderId="2" xfId="0" applyFont="1" applyFill="1" applyBorder="1" applyProtection="1"/>
    <xf numFmtId="0" fontId="0" fillId="4" borderId="3" xfId="0" applyFill="1" applyBorder="1" applyProtection="1"/>
    <xf numFmtId="0" fontId="4" fillId="4" borderId="4" xfId="0" applyFont="1" applyFill="1" applyBorder="1" applyProtection="1"/>
    <xf numFmtId="0" fontId="0" fillId="4" borderId="5" xfId="0" applyFill="1" applyBorder="1" applyAlignment="1" applyProtection="1">
      <alignment vertical="center"/>
    </xf>
    <xf numFmtId="0" fontId="7" fillId="4" borderId="17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17" xfId="0" applyFont="1" applyFill="1" applyBorder="1" applyAlignment="1" applyProtection="1">
      <alignment horizontal="right" vertical="center"/>
    </xf>
    <xf numFmtId="0" fontId="4" fillId="4" borderId="18" xfId="0" applyFont="1" applyFill="1" applyBorder="1" applyProtection="1"/>
    <xf numFmtId="49" fontId="8" fillId="4" borderId="19" xfId="0" applyNumberFormat="1" applyFont="1" applyFill="1" applyBorder="1" applyAlignment="1" applyProtection="1">
      <alignment vertical="center"/>
    </xf>
    <xf numFmtId="49" fontId="9" fillId="4" borderId="20" xfId="0" applyNumberFormat="1" applyFont="1" applyFill="1" applyBorder="1" applyAlignment="1" applyProtection="1">
      <alignment horizontal="right" vertical="center"/>
    </xf>
    <xf numFmtId="0" fontId="7" fillId="4" borderId="21" xfId="0" applyFont="1" applyFill="1" applyBorder="1" applyAlignment="1" applyProtection="1">
      <alignment vertical="center"/>
    </xf>
    <xf numFmtId="0" fontId="7" fillId="4" borderId="22" xfId="0" applyFont="1" applyFill="1" applyBorder="1" applyAlignment="1" applyProtection="1">
      <alignment vertical="center"/>
    </xf>
    <xf numFmtId="49" fontId="9" fillId="4" borderId="23" xfId="0" applyNumberFormat="1" applyFont="1" applyFill="1" applyBorder="1" applyAlignment="1" applyProtection="1">
      <alignment horizontal="right" vertical="center"/>
    </xf>
    <xf numFmtId="49" fontId="9" fillId="4" borderId="24" xfId="0" applyNumberFormat="1" applyFont="1" applyFill="1" applyBorder="1" applyAlignment="1" applyProtection="1">
      <alignment horizontal="right" vertical="center"/>
    </xf>
    <xf numFmtId="0" fontId="0" fillId="4" borderId="25" xfId="0" applyFill="1" applyBorder="1" applyAlignment="1" applyProtection="1">
      <alignment vertical="center"/>
    </xf>
    <xf numFmtId="49" fontId="8" fillId="4" borderId="26" xfId="0" applyNumberFormat="1" applyFont="1" applyFill="1" applyBorder="1" applyAlignment="1" applyProtection="1">
      <alignment vertical="center"/>
    </xf>
    <xf numFmtId="49" fontId="9" fillId="4" borderId="27" xfId="0" applyNumberFormat="1" applyFont="1" applyFill="1" applyBorder="1" applyAlignment="1" applyProtection="1">
      <alignment horizontal="right" vertical="center"/>
    </xf>
    <xf numFmtId="4" fontId="7" fillId="4" borderId="28" xfId="0" applyNumberFormat="1" applyFont="1" applyFill="1" applyBorder="1" applyAlignment="1" applyProtection="1">
      <alignment vertical="center"/>
    </xf>
    <xf numFmtId="164" fontId="7" fillId="4" borderId="28" xfId="0" applyNumberFormat="1" applyFont="1" applyFill="1" applyBorder="1" applyAlignment="1" applyProtection="1">
      <alignment vertical="center"/>
    </xf>
    <xf numFmtId="4" fontId="7" fillId="4" borderId="20" xfId="0" applyNumberFormat="1" applyFont="1" applyFill="1" applyBorder="1" applyAlignment="1" applyProtection="1">
      <alignment vertical="center"/>
    </xf>
    <xf numFmtId="167" fontId="7" fillId="4" borderId="27" xfId="0" applyNumberFormat="1" applyFont="1" applyFill="1" applyBorder="1" applyAlignment="1" applyProtection="1">
      <alignment horizontal="right" vertical="center"/>
    </xf>
    <xf numFmtId="167" fontId="7" fillId="4" borderId="0" xfId="0" applyNumberFormat="1" applyFont="1" applyFill="1" applyBorder="1" applyAlignment="1" applyProtection="1">
      <alignment vertical="center"/>
    </xf>
    <xf numFmtId="164" fontId="7" fillId="4" borderId="0" xfId="0" applyNumberFormat="1" applyFont="1" applyFill="1" applyBorder="1" applyAlignment="1" applyProtection="1">
      <alignment vertical="center"/>
    </xf>
    <xf numFmtId="4" fontId="7" fillId="4" borderId="27" xfId="0" applyNumberFormat="1" applyFont="1" applyFill="1" applyBorder="1" applyAlignment="1" applyProtection="1">
      <alignment vertical="center"/>
    </xf>
    <xf numFmtId="4" fontId="7" fillId="4" borderId="27" xfId="0" applyNumberFormat="1" applyFont="1" applyFill="1" applyBorder="1" applyAlignment="1" applyProtection="1">
      <alignment horizontal="right" vertical="center"/>
    </xf>
    <xf numFmtId="49" fontId="8" fillId="4" borderId="29" xfId="0" applyNumberFormat="1" applyFont="1" applyFill="1" applyBorder="1" applyAlignment="1" applyProtection="1">
      <alignment vertical="center"/>
    </xf>
    <xf numFmtId="167" fontId="7" fillId="4" borderId="17" xfId="0" applyNumberFormat="1" applyFont="1" applyFill="1" applyBorder="1" applyAlignment="1" applyProtection="1">
      <alignment vertical="center"/>
    </xf>
    <xf numFmtId="164" fontId="7" fillId="4" borderId="17" xfId="0" applyNumberFormat="1" applyFont="1" applyFill="1" applyBorder="1" applyAlignment="1" applyProtection="1">
      <alignment vertical="center"/>
    </xf>
    <xf numFmtId="4" fontId="7" fillId="4" borderId="30" xfId="0" applyNumberFormat="1" applyFont="1" applyFill="1" applyBorder="1" applyAlignment="1" applyProtection="1">
      <alignment vertical="center"/>
    </xf>
    <xf numFmtId="167" fontId="9" fillId="4" borderId="23" xfId="0" applyNumberFormat="1" applyFont="1" applyFill="1" applyBorder="1" applyAlignment="1" applyProtection="1">
      <alignment vertical="center"/>
    </xf>
    <xf numFmtId="164" fontId="9" fillId="4" borderId="23" xfId="0" applyNumberFormat="1" applyFont="1" applyFill="1" applyBorder="1" applyAlignment="1" applyProtection="1">
      <alignment vertical="center"/>
    </xf>
    <xf numFmtId="4" fontId="9" fillId="4" borderId="24" xfId="0" applyNumberFormat="1" applyFont="1" applyFill="1" applyBorder="1" applyAlignment="1" applyProtection="1">
      <alignment vertical="center"/>
    </xf>
    <xf numFmtId="165" fontId="7" fillId="5" borderId="31" xfId="0" applyNumberFormat="1" applyFont="1" applyFill="1" applyBorder="1" applyAlignment="1" applyProtection="1">
      <alignment horizontal="right" vertical="center"/>
      <protection locked="0"/>
    </xf>
    <xf numFmtId="0" fontId="7" fillId="4" borderId="27" xfId="0" applyFont="1" applyFill="1" applyBorder="1" applyAlignment="1" applyProtection="1">
      <alignment vertical="center"/>
    </xf>
    <xf numFmtId="165" fontId="7" fillId="5" borderId="33" xfId="0" applyNumberFormat="1" applyFont="1" applyFill="1" applyBorder="1" applyAlignment="1" applyProtection="1">
      <alignment horizontal="right" vertical="center"/>
      <protection locked="0"/>
    </xf>
    <xf numFmtId="0" fontId="7" fillId="4" borderId="28" xfId="0" applyFont="1" applyFill="1" applyBorder="1" applyAlignment="1" applyProtection="1">
      <alignment vertical="center"/>
    </xf>
    <xf numFmtId="49" fontId="11" fillId="4" borderId="29" xfId="0" applyNumberFormat="1" applyFont="1" applyFill="1" applyBorder="1" applyAlignment="1" applyProtection="1">
      <alignment vertical="center"/>
    </xf>
    <xf numFmtId="165" fontId="9" fillId="5" borderId="34" xfId="0" applyNumberFormat="1" applyFont="1" applyFill="1" applyBorder="1" applyAlignment="1" applyProtection="1">
      <alignment horizontal="right" vertical="center"/>
      <protection locked="0"/>
    </xf>
    <xf numFmtId="0" fontId="12" fillId="4" borderId="26" xfId="0" applyFont="1" applyFill="1" applyBorder="1" applyAlignment="1" applyProtection="1">
      <alignment vertical="center"/>
    </xf>
    <xf numFmtId="0" fontId="14" fillId="0" borderId="0" xfId="0" applyFont="1" applyBorder="1" applyProtection="1"/>
    <xf numFmtId="0" fontId="3" fillId="4" borderId="27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3" fillId="4" borderId="28" xfId="0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0" fontId="0" fillId="4" borderId="0" xfId="0" applyFill="1" applyBorder="1" applyProtection="1"/>
    <xf numFmtId="0" fontId="0" fillId="4" borderId="5" xfId="0" applyFill="1" applyBorder="1" applyProtection="1"/>
    <xf numFmtId="0" fontId="4" fillId="4" borderId="37" xfId="0" applyFont="1" applyFill="1" applyBorder="1" applyProtection="1"/>
    <xf numFmtId="0" fontId="0" fillId="4" borderId="38" xfId="0" applyFill="1" applyBorder="1" applyProtection="1"/>
    <xf numFmtId="0" fontId="0" fillId="4" borderId="39" xfId="0" applyFill="1" applyBorder="1" applyProtection="1"/>
    <xf numFmtId="0" fontId="15" fillId="4" borderId="36" xfId="0" applyFont="1" applyFill="1" applyBorder="1" applyAlignment="1" applyProtection="1">
      <alignment horizontal="center"/>
    </xf>
    <xf numFmtId="0" fontId="3" fillId="4" borderId="32" xfId="0" applyFont="1" applyFill="1" applyBorder="1" applyAlignment="1" applyProtection="1">
      <alignment horizontal="center"/>
    </xf>
    <xf numFmtId="49" fontId="5" fillId="4" borderId="0" xfId="0" applyNumberFormat="1" applyFont="1" applyFill="1" applyBorder="1" applyAlignment="1" applyProtection="1">
      <alignment horizontal="center"/>
    </xf>
    <xf numFmtId="49" fontId="7" fillId="4" borderId="32" xfId="0" applyNumberFormat="1" applyFont="1" applyFill="1" applyBorder="1" applyAlignment="1" applyProtection="1">
      <alignment horizontal="center" vertical="center"/>
    </xf>
    <xf numFmtId="49" fontId="10" fillId="4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0" fontId="3" fillId="4" borderId="35" xfId="0" applyFont="1" applyFill="1" applyBorder="1" applyAlignment="1" applyProtection="1">
      <alignment horizontal="center"/>
    </xf>
    <xf numFmtId="49" fontId="13" fillId="4" borderId="17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6">
    <dxf>
      <font>
        <sz val="12"/>
        <color rgb="FFFFFFFF"/>
        <name val="Times New Roman"/>
        <family val="1"/>
        <charset val="1"/>
      </font>
      <fill>
        <patternFill>
          <bgColor rgb="FFFF00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z val="12"/>
        <color rgb="FFFFFFFF"/>
        <name val="Times New Roman"/>
        <family val="1"/>
        <charset val="1"/>
      </font>
      <fill>
        <patternFill>
          <bgColor rgb="FFFF0000"/>
        </patternFill>
      </fill>
      <border diagonalUp="0" diagonalDown="0">
        <left/>
        <right/>
        <top/>
        <bottom/>
      </border>
    </dxf>
    <dxf>
      <font>
        <b/>
        <sz val="12"/>
        <color rgb="FFFFFFFF"/>
        <name val="Times New Roman"/>
        <family val="1"/>
        <charset val="1"/>
      </font>
      <fill>
        <patternFill>
          <bgColor rgb="FFFF0000"/>
        </patternFill>
      </fill>
    </dxf>
    <dxf>
      <font>
        <b/>
        <sz val="12"/>
        <color rgb="FFFFFFFF"/>
        <name val="Times New Roman"/>
        <family val="1"/>
        <charset val="1"/>
      </font>
      <fill>
        <patternFill>
          <bgColor rgb="FFFF0000"/>
        </patternFill>
      </fill>
    </dxf>
    <dxf>
      <font>
        <b/>
        <sz val="12"/>
        <color rgb="FFFFFFFF"/>
        <name val="Times New Roman"/>
        <family val="1"/>
        <charset val="1"/>
      </font>
      <numFmt numFmtId="0" formatCode="General"/>
      <fill>
        <patternFill>
          <bgColor rgb="FFFF0000"/>
        </patternFill>
      </fill>
    </dxf>
    <dxf>
      <font>
        <b/>
        <sz val="12"/>
        <color rgb="FFFFFFFF"/>
        <name val="Times New Roman"/>
        <family val="1"/>
        <charset val="1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90"/>
      <rgbColor rgb="FF808000"/>
      <rgbColor rgb="FF800080"/>
      <rgbColor rgb="FF008080"/>
      <rgbColor rgb="FFBFBFBF"/>
      <rgbColor rgb="FF808080"/>
      <rgbColor rgb="FF5B9BD5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ED7D31"/>
      <rgbColor rgb="FF595959"/>
      <rgbColor rgb="FFAAAAAA"/>
      <rgbColor rgb="FF003366"/>
      <rgbColor rgb="FF00B050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Series1</c:v>
          </c:tx>
          <c:spPr>
            <a:ln w="19080">
              <a:solidFill>
                <a:srgbClr val="5B9BD5"/>
              </a:solidFill>
              <a:round/>
            </a:ln>
          </c:spPr>
          <c:xVal>
            <c:numRef>
              <c:f>data_graph!$C$6:$C$10</c:f>
              <c:numCache>
                <c:formatCode>0.000</c:formatCode>
                <c:ptCount val="5"/>
                <c:pt idx="0">
                  <c:v>2.0830000000000002</c:v>
                </c:pt>
                <c:pt idx="1">
                  <c:v>2.0830000000000002</c:v>
                </c:pt>
                <c:pt idx="2">
                  <c:v>2.25</c:v>
                </c:pt>
                <c:pt idx="3">
                  <c:v>2.3620000000000001</c:v>
                </c:pt>
                <c:pt idx="4">
                  <c:v>2.3620000000000001</c:v>
                </c:pt>
              </c:numCache>
            </c:numRef>
          </c:xVal>
          <c:yVal>
            <c:numRef>
              <c:f>data_graph!$D$6:$D$10</c:f>
              <c:numCache>
                <c:formatCode>0.0</c:formatCode>
                <c:ptCount val="5"/>
                <c:pt idx="0">
                  <c:v>700</c:v>
                </c:pt>
                <c:pt idx="1">
                  <c:v>900</c:v>
                </c:pt>
                <c:pt idx="2">
                  <c:v>1157</c:v>
                </c:pt>
                <c:pt idx="3">
                  <c:v>1157</c:v>
                </c:pt>
                <c:pt idx="4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5A-0142-B029-BB52759D10E4}"/>
            </c:ext>
          </c:extLst>
        </c:ser>
        <c:ser>
          <c:idx val="1"/>
          <c:order val="1"/>
          <c:tx>
            <c:v>Series2</c:v>
          </c:tx>
          <c:spPr>
            <a:ln w="19080">
              <a:solidFill>
                <a:srgbClr val="ED7D31"/>
              </a:solidFill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Pt>
            <c:idx val="2"/>
            <c:marker>
              <c:symbol val="square"/>
              <c:size val="8"/>
              <c:spPr>
                <a:solidFill>
                  <a:schemeClr val="tx1"/>
                </a:solidFill>
              </c:spPr>
            </c:marker>
            <c:bubble3D val="0"/>
            <c:spPr>
              <a:ln w="19080"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0-80FE-2643-B563-6B0501C60374}"/>
              </c:ext>
            </c:extLst>
          </c:dPt>
          <c:xVal>
            <c:numRef>
              <c:f>data_graph!$C$11:$C$13</c:f>
              <c:numCache>
                <c:formatCode>0.000</c:formatCode>
                <c:ptCount val="3"/>
                <c:pt idx="0">
                  <c:v>2.2402557488035488</c:v>
                </c:pt>
                <c:pt idx="1">
                  <c:v>2.215020066889632</c:v>
                </c:pt>
                <c:pt idx="2">
                  <c:v>2.2297306501547989</c:v>
                </c:pt>
              </c:numCache>
            </c:numRef>
          </c:xVal>
          <c:yVal>
            <c:numRef>
              <c:f>data_graph!$D$11:$D$13</c:f>
              <c:numCache>
                <c:formatCode>0.0</c:formatCode>
                <c:ptCount val="3"/>
                <c:pt idx="0">
                  <c:v>1028.04</c:v>
                </c:pt>
                <c:pt idx="1">
                  <c:v>897</c:v>
                </c:pt>
                <c:pt idx="2">
                  <c:v>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5A-0142-B029-BB52759D1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"/>
        <c:axId val="1148"/>
      </c:scatterChart>
      <c:valAx>
        <c:axId val="1071"/>
        <c:scaling>
          <c:orientation val="minMax"/>
          <c:max val="2.4"/>
          <c:min val="2.04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0" sourceLinked="1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crossAx val="1148"/>
        <c:crosses val="autoZero"/>
        <c:crossBetween val="midCat"/>
      </c:valAx>
      <c:valAx>
        <c:axId val="1148"/>
        <c:scaling>
          <c:orientation val="minMax"/>
          <c:max val="1300"/>
          <c:min val="7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0.0" sourceLinked="1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crossAx val="1071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74880</xdr:colOff>
      <xdr:row>18</xdr:row>
      <xdr:rowOff>67320</xdr:rowOff>
    </xdr:from>
    <xdr:to>
      <xdr:col>8</xdr:col>
      <xdr:colOff>1300</xdr:colOff>
      <xdr:row>38</xdr:row>
      <xdr:rowOff>86040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608040</xdr:colOff>
      <xdr:row>20</xdr:row>
      <xdr:rowOff>76680</xdr:rowOff>
    </xdr:from>
    <xdr:to>
      <xdr:col>7</xdr:col>
      <xdr:colOff>740880</xdr:colOff>
      <xdr:row>21</xdr:row>
      <xdr:rowOff>152640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0320" y="4101840"/>
          <a:ext cx="578124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3040" tIns="23040" rIns="23040" bIns="23040"/>
        <a:lstStyle/>
        <a:p>
          <a:pPr algn="ctr">
            <a:lnSpc>
              <a:spcPct val="100000"/>
            </a:lnSpc>
          </a:pPr>
          <a:r>
            <a:rPr lang="fr-FR" sz="1200" strike="noStrike">
              <a:solidFill>
                <a:srgbClr val="000000"/>
              </a:solidFill>
              <a:latin typeface="Wingdings"/>
            </a:rPr>
            <a:t>ç</a:t>
          </a:r>
          <a:r>
            <a:rPr lang="fr-FR" sz="1200" strike="noStrike">
              <a:solidFill>
                <a:srgbClr val="000000"/>
              </a:solidFill>
              <a:latin typeface="Lucida Console"/>
            </a:rPr>
            <a:t> plus stable                     plus maniable </a:t>
          </a:r>
          <a:r>
            <a:rPr lang="fr-FR" sz="1200" strike="noStrike">
              <a:solidFill>
                <a:srgbClr val="000000"/>
              </a:solidFill>
              <a:latin typeface="Wingdings"/>
            </a:rPr>
            <a:t>è</a:t>
          </a:r>
          <a:endParaRPr/>
        </a:p>
      </xdr:txBody>
    </xdr:sp>
    <xdr:clientData/>
  </xdr:twoCellAnchor>
  <xdr:twoCellAnchor editAs="oneCell">
    <xdr:from>
      <xdr:col>1</xdr:col>
      <xdr:colOff>1065240</xdr:colOff>
      <xdr:row>22</xdr:row>
      <xdr:rowOff>57600</xdr:rowOff>
    </xdr:from>
    <xdr:to>
      <xdr:col>4</xdr:col>
      <xdr:colOff>141120</xdr:colOff>
      <xdr:row>24</xdr:row>
      <xdr:rowOff>85680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7520" y="4482720"/>
          <a:ext cx="2166840" cy="428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3040" tIns="23040" rIns="23040" bIns="23040"/>
        <a:lstStyle/>
        <a:p>
          <a:pPr algn="ctr">
            <a:lnSpc>
              <a:spcPct val="100000"/>
            </a:lnSpc>
          </a:pPr>
          <a:r>
            <a:rPr lang="fr-FR" sz="1200" strike="noStrike">
              <a:solidFill>
                <a:srgbClr val="DD0806"/>
              </a:solidFill>
              <a:latin typeface="Arial"/>
            </a:rPr>
            <a:t>aide au centrage</a:t>
          </a:r>
          <a:endParaRPr/>
        </a:p>
        <a:p>
          <a:pPr algn="ctr">
            <a:lnSpc>
              <a:spcPct val="100000"/>
            </a:lnSpc>
          </a:pPr>
          <a:r>
            <a:rPr lang="fr-FR" sz="1200" strike="noStrike">
              <a:solidFill>
                <a:srgbClr val="DD0806"/>
              </a:solidFill>
              <a:latin typeface="Arial"/>
            </a:rPr>
            <a:t>seul le manuel de vol fait foi</a:t>
          </a:r>
          <a:endParaRPr/>
        </a:p>
      </xdr:txBody>
    </xdr:sp>
    <xdr:clientData/>
  </xdr:twoCellAnchor>
  <xdr:twoCellAnchor editAs="oneCell">
    <xdr:from>
      <xdr:col>3</xdr:col>
      <xdr:colOff>145800</xdr:colOff>
      <xdr:row>11</xdr:row>
      <xdr:rowOff>92520</xdr:rowOff>
    </xdr:from>
    <xdr:to>
      <xdr:col>5</xdr:col>
      <xdr:colOff>302760</xdr:colOff>
      <xdr:row>16</xdr:row>
      <xdr:rowOff>113760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236760" y="2269800"/>
          <a:ext cx="1501920" cy="10306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E14"/>
  <sheetViews>
    <sheetView showGridLines="0" zoomScaleNormal="100" workbookViewId="0">
      <selection activeCell="C12" sqref="C12"/>
    </sheetView>
  </sheetViews>
  <sheetFormatPr baseColWidth="10" defaultColWidth="8.83203125" defaultRowHeight="16" x14ac:dyDescent="0.2"/>
  <cols>
    <col min="2" max="2" width="17.83203125"/>
    <col min="3" max="3" width="15.6640625"/>
    <col min="4" max="4" width="11.6640625"/>
    <col min="257" max="1025" width="11"/>
  </cols>
  <sheetData>
    <row r="1" spans="1:5" ht="8" customHeight="1" x14ac:dyDescent="0.2">
      <c r="A1" s="1"/>
      <c r="B1" s="2"/>
      <c r="C1" s="2"/>
      <c r="D1" s="2"/>
      <c r="E1" s="3"/>
    </row>
    <row r="2" spans="1:5" ht="20.5" customHeight="1" x14ac:dyDescent="0.2">
      <c r="A2" s="4"/>
      <c r="B2" s="5" t="s">
        <v>0</v>
      </c>
      <c r="C2" s="6"/>
      <c r="D2" s="6"/>
      <c r="E2" s="7"/>
    </row>
    <row r="3" spans="1:5" ht="15.75" customHeight="1" x14ac:dyDescent="0.2">
      <c r="A3" s="4"/>
      <c r="B3" s="8"/>
      <c r="C3" s="8"/>
      <c r="D3" s="8"/>
      <c r="E3" s="7"/>
    </row>
    <row r="4" spans="1:5" ht="17.5" customHeight="1" x14ac:dyDescent="0.2">
      <c r="A4" s="9"/>
      <c r="B4" s="10" t="s">
        <v>1</v>
      </c>
      <c r="C4" s="11"/>
      <c r="D4" s="12"/>
      <c r="E4" s="13"/>
    </row>
    <row r="5" spans="1:5" ht="17.5" customHeight="1" x14ac:dyDescent="0.2">
      <c r="A5" s="9"/>
      <c r="B5" s="14"/>
      <c r="C5" s="15" t="s">
        <v>2</v>
      </c>
      <c r="D5" s="15" t="s">
        <v>3</v>
      </c>
      <c r="E5" s="13"/>
    </row>
    <row r="6" spans="1:5" ht="17.5" customHeight="1" x14ac:dyDescent="0.2">
      <c r="A6" s="9"/>
      <c r="B6" s="16"/>
      <c r="C6" s="17">
        <v>2.0830000000000002</v>
      </c>
      <c r="D6" s="18">
        <v>700</v>
      </c>
      <c r="E6" s="13"/>
    </row>
    <row r="7" spans="1:5" ht="17.5" customHeight="1" x14ac:dyDescent="0.2">
      <c r="A7" s="9"/>
      <c r="B7" s="19"/>
      <c r="C7" s="20">
        <v>2.0830000000000002</v>
      </c>
      <c r="D7" s="21">
        <v>900</v>
      </c>
      <c r="E7" s="13"/>
    </row>
    <row r="8" spans="1:5" ht="17.5" customHeight="1" x14ac:dyDescent="0.2">
      <c r="A8" s="9"/>
      <c r="B8" s="19"/>
      <c r="C8" s="20">
        <v>2.25</v>
      </c>
      <c r="D8" s="21">
        <v>1157</v>
      </c>
      <c r="E8" s="13"/>
    </row>
    <row r="9" spans="1:5" ht="17.5" customHeight="1" x14ac:dyDescent="0.2">
      <c r="A9" s="9"/>
      <c r="B9" s="19"/>
      <c r="C9" s="20">
        <v>2.3620000000000001</v>
      </c>
      <c r="D9" s="21">
        <v>1157</v>
      </c>
      <c r="E9" s="13"/>
    </row>
    <row r="10" spans="1:5" ht="17.5" customHeight="1" x14ac:dyDescent="0.2">
      <c r="A10" s="9"/>
      <c r="B10" s="14"/>
      <c r="C10" s="22">
        <v>2.3620000000000001</v>
      </c>
      <c r="D10" s="23">
        <v>700</v>
      </c>
      <c r="E10" s="13"/>
    </row>
    <row r="11" spans="1:5" ht="17.5" customHeight="1" x14ac:dyDescent="0.2">
      <c r="A11" s="9"/>
      <c r="B11" s="24" t="s">
        <v>4</v>
      </c>
      <c r="C11" s="25">
        <f>(SUM('PA28-FHDBD'!$H$5:$H$8)+'PA28-FHDBD'!$C$6*0.72*'PA28-FHDBD'!$G$9)/D11</f>
        <v>2.2402557488035488</v>
      </c>
      <c r="D11" s="26">
        <f>SUM('PA28-FHDBD'!$F$5:$F$8)+'PA28-FHDBD'!$C$6*0.72</f>
        <v>1028.04</v>
      </c>
      <c r="E11" s="13"/>
    </row>
    <row r="12" spans="1:5" ht="17.5" customHeight="1" x14ac:dyDescent="0.2">
      <c r="A12" s="9"/>
      <c r="B12" s="27" t="s">
        <v>5</v>
      </c>
      <c r="C12" s="28">
        <f>(SUM('PA28-FHDBD'!$H$5:$H$8))/D12</f>
        <v>2.215020066889632</v>
      </c>
      <c r="D12" s="29">
        <f>SUM('PA28-FHDBD'!$F$5:$F$8)</f>
        <v>897</v>
      </c>
      <c r="E12" s="13"/>
    </row>
    <row r="13" spans="1:5" ht="17.5" customHeight="1" x14ac:dyDescent="0.2">
      <c r="A13" s="9"/>
      <c r="B13" s="30">
        <f>'PA28-FHDBD'!$C$16</f>
        <v>100</v>
      </c>
      <c r="C13" s="31">
        <f>(SUM('PA28-FHDBD'!$H$5:$H$8)+'PA28-FHDBD'!$C$16*0.72*'PA28-FHDBD'!$G$9)/D13</f>
        <v>2.2297306501547989</v>
      </c>
      <c r="D13" s="32">
        <f>'PA28-FHDBD'!$F$10</f>
        <v>969</v>
      </c>
      <c r="E13" s="13"/>
    </row>
    <row r="14" spans="1:5" ht="15.75" customHeight="1" x14ac:dyDescent="0.2">
      <c r="A14" s="4"/>
      <c r="B14" s="33"/>
      <c r="C14" s="33"/>
      <c r="D14" s="33"/>
      <c r="E14" s="7"/>
    </row>
  </sheetData>
  <pageMargins left="0.78749999999999998" right="0.78749999999999998" top="0.98402777777777795" bottom="0.98472222222222205" header="0.51180555555555496" footer="0.49236111111111103"/>
  <pageSetup paperSize="0" scale="0" firstPageNumber="0" orientation="portrait" usePrinterDefaults="0" horizontalDpi="0" verticalDpi="0" copies="0"/>
  <headerFooter>
    <oddFooter>&amp;C&amp;"Helvetica Neue,Normal"&amp;P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P40"/>
  <sheetViews>
    <sheetView showGridLines="0" tabSelected="1" topLeftCell="A9" zoomScaleNormal="100" workbookViewId="0">
      <selection activeCell="C11" sqref="C11"/>
    </sheetView>
  </sheetViews>
  <sheetFormatPr baseColWidth="10" defaultColWidth="8.83203125" defaultRowHeight="16" x14ac:dyDescent="0.2"/>
  <cols>
    <col min="1" max="1" width="2" style="34"/>
    <col min="2" max="2" width="22.5"/>
    <col min="3" max="3" width="15.83203125"/>
    <col min="4" max="4" width="2"/>
    <col min="5" max="5" width="15.6640625"/>
    <col min="6" max="6" width="9.83203125"/>
    <col min="7" max="7" width="8"/>
    <col min="8" max="8" width="9.83203125"/>
    <col min="9" max="9" width="2"/>
    <col min="257" max="1025" width="11"/>
  </cols>
  <sheetData>
    <row r="1" spans="1:16" ht="8" customHeight="1" x14ac:dyDescent="0.2">
      <c r="A1" s="35"/>
      <c r="B1" s="36"/>
      <c r="C1" s="36"/>
      <c r="D1" s="36"/>
      <c r="E1" s="36"/>
      <c r="F1" s="36"/>
      <c r="G1" s="36"/>
      <c r="H1" s="36"/>
      <c r="I1" s="37"/>
    </row>
    <row r="2" spans="1:16" ht="27.75" customHeight="1" x14ac:dyDescent="0.3">
      <c r="A2" s="38"/>
      <c r="B2" s="87" t="s">
        <v>6</v>
      </c>
      <c r="C2" s="87"/>
      <c r="D2" s="87"/>
      <c r="E2" s="87"/>
      <c r="F2" s="87"/>
      <c r="G2" s="87"/>
      <c r="H2" s="87"/>
      <c r="I2" s="39"/>
    </row>
    <row r="3" spans="1:16" ht="8" customHeight="1" x14ac:dyDescent="0.2">
      <c r="A3" s="38"/>
      <c r="B3" s="40"/>
      <c r="C3" s="40"/>
      <c r="D3" s="41"/>
      <c r="E3" s="40"/>
      <c r="F3" s="42"/>
      <c r="G3" s="42"/>
      <c r="H3" s="42"/>
      <c r="I3" s="39"/>
    </row>
    <row r="4" spans="1:16" ht="16.5" customHeight="1" x14ac:dyDescent="0.2">
      <c r="A4" s="43"/>
      <c r="B4" s="44" t="s">
        <v>7</v>
      </c>
      <c r="C4" s="45" t="s">
        <v>8</v>
      </c>
      <c r="D4" s="46"/>
      <c r="E4" s="47"/>
      <c r="F4" s="48" t="s">
        <v>9</v>
      </c>
      <c r="G4" s="48" t="s">
        <v>10</v>
      </c>
      <c r="H4" s="49" t="s">
        <v>11</v>
      </c>
      <c r="I4" s="50"/>
    </row>
    <row r="5" spans="1:16" ht="15.75" customHeight="1" x14ac:dyDescent="0.2">
      <c r="A5" s="43"/>
      <c r="B5" s="51" t="s">
        <v>12</v>
      </c>
      <c r="C5" s="52" t="s">
        <v>13</v>
      </c>
      <c r="D5" s="46"/>
      <c r="E5" s="44" t="s">
        <v>14</v>
      </c>
      <c r="F5" s="53">
        <f>C8</f>
        <v>737</v>
      </c>
      <c r="G5" s="54">
        <v>2.2090000000000001</v>
      </c>
      <c r="H5" s="55">
        <f>F5*G5</f>
        <v>1628.0330000000001</v>
      </c>
      <c r="I5" s="50"/>
    </row>
    <row r="6" spans="1:16" ht="15.75" customHeight="1" x14ac:dyDescent="0.2">
      <c r="A6" s="43"/>
      <c r="B6" s="51" t="s">
        <v>15</v>
      </c>
      <c r="C6" s="56">
        <v>182</v>
      </c>
      <c r="D6" s="46"/>
      <c r="E6" s="51" t="s">
        <v>16</v>
      </c>
      <c r="F6" s="57">
        <f>C11+C12</f>
        <v>140</v>
      </c>
      <c r="G6" s="58">
        <v>2.0449999999999999</v>
      </c>
      <c r="H6" s="59">
        <f>F6*G6</f>
        <v>286.3</v>
      </c>
      <c r="I6" s="50"/>
    </row>
    <row r="7" spans="1:16" ht="15.75" customHeight="1" x14ac:dyDescent="0.2">
      <c r="A7" s="43"/>
      <c r="B7" s="51" t="s">
        <v>17</v>
      </c>
      <c r="C7" s="56">
        <v>36</v>
      </c>
      <c r="D7" s="46"/>
      <c r="E7" s="51" t="s">
        <v>18</v>
      </c>
      <c r="F7" s="57">
        <f>C13+C14</f>
        <v>0</v>
      </c>
      <c r="G7" s="58">
        <v>3</v>
      </c>
      <c r="H7" s="59">
        <f>F7*G7</f>
        <v>0</v>
      </c>
      <c r="I7" s="50"/>
    </row>
    <row r="8" spans="1:16" ht="15.75" customHeight="1" x14ac:dyDescent="0.2">
      <c r="A8" s="43"/>
      <c r="B8" s="51" t="s">
        <v>19</v>
      </c>
      <c r="C8" s="60">
        <v>737</v>
      </c>
      <c r="D8" s="46"/>
      <c r="E8" s="51" t="s">
        <v>20</v>
      </c>
      <c r="F8" s="57">
        <f>C15</f>
        <v>20</v>
      </c>
      <c r="G8" s="58">
        <v>3.6269999999999998</v>
      </c>
      <c r="H8" s="59">
        <f>F8*G8</f>
        <v>72.539999999999992</v>
      </c>
      <c r="I8" s="50"/>
    </row>
    <row r="9" spans="1:16" ht="15.75" customHeight="1" x14ac:dyDescent="0.2">
      <c r="A9" s="43"/>
      <c r="B9" s="51" t="s">
        <v>21</v>
      </c>
      <c r="C9" s="56">
        <v>91</v>
      </c>
      <c r="D9" s="46"/>
      <c r="E9" s="61" t="s">
        <v>22</v>
      </c>
      <c r="F9" s="62">
        <f>C16*0.72</f>
        <v>72</v>
      </c>
      <c r="G9" s="63">
        <v>2.4129999999999998</v>
      </c>
      <c r="H9" s="64">
        <f>F9*G9</f>
        <v>173.73599999999999</v>
      </c>
      <c r="I9" s="50"/>
    </row>
    <row r="10" spans="1:16" ht="15.75" customHeight="1" x14ac:dyDescent="0.2">
      <c r="A10" s="43"/>
      <c r="B10" s="61" t="s">
        <v>23</v>
      </c>
      <c r="C10" s="56">
        <v>1157</v>
      </c>
      <c r="D10" s="46"/>
      <c r="E10" s="47"/>
      <c r="F10" s="65">
        <f>SUM(F5:F9)</f>
        <v>969</v>
      </c>
      <c r="G10" s="66">
        <f>H10/F10</f>
        <v>2.2297306501547989</v>
      </c>
      <c r="H10" s="67">
        <f>SUM(H5:H9)</f>
        <v>2160.6089999999999</v>
      </c>
      <c r="I10" s="50"/>
    </row>
    <row r="11" spans="1:16" ht="16.5" customHeight="1" x14ac:dyDescent="0.2">
      <c r="A11" s="43"/>
      <c r="B11" s="44" t="s">
        <v>24</v>
      </c>
      <c r="C11" s="68">
        <v>70</v>
      </c>
      <c r="D11" s="69"/>
      <c r="E11" s="88" t="str">
        <f>IF(F10&gt;C10,"MASSE MAX AU DECOLLAGE DEPASSEE","Marge sur masse au décollage : "&amp;INT(C10-F10)&amp;"."&amp;ROUND(((C10-F10)-INT(C10-F10))*10,0)&amp;" kg")</f>
        <v>Marge sur masse au décollage : 188.0 kg</v>
      </c>
      <c r="F11" s="88"/>
      <c r="G11" s="88"/>
      <c r="H11" s="88"/>
      <c r="I11" s="50"/>
    </row>
    <row r="12" spans="1:16" ht="16.5" customHeight="1" x14ac:dyDescent="0.2">
      <c r="A12" s="43"/>
      <c r="B12" s="51" t="s">
        <v>25</v>
      </c>
      <c r="C12" s="70">
        <v>70</v>
      </c>
      <c r="D12" s="41"/>
      <c r="E12" s="71"/>
      <c r="F12" s="71"/>
      <c r="G12" s="71"/>
      <c r="H12" s="71"/>
      <c r="I12" s="39"/>
    </row>
    <row r="13" spans="1:16" ht="15.75" customHeight="1" x14ac:dyDescent="0.2">
      <c r="A13" s="43"/>
      <c r="B13" s="51" t="s">
        <v>26</v>
      </c>
      <c r="C13" s="70">
        <v>0</v>
      </c>
      <c r="D13" s="41"/>
      <c r="E13" s="41"/>
      <c r="F13" s="41"/>
      <c r="G13" s="41"/>
      <c r="H13" s="41"/>
      <c r="I13" s="39"/>
    </row>
    <row r="14" spans="1:16" ht="15.75" customHeight="1" x14ac:dyDescent="0.2">
      <c r="A14" s="43"/>
      <c r="B14" s="51" t="s">
        <v>27</v>
      </c>
      <c r="C14" s="70">
        <v>0</v>
      </c>
      <c r="D14" s="41"/>
      <c r="E14" s="41"/>
      <c r="F14" s="89" t="str">
        <f>C5</f>
        <v>F-HDBD</v>
      </c>
      <c r="G14" s="89"/>
      <c r="H14" s="89"/>
      <c r="I14" s="39"/>
    </row>
    <row r="15" spans="1:16" ht="15.75" customHeight="1" x14ac:dyDescent="0.2">
      <c r="A15" s="43"/>
      <c r="B15" s="51" t="s">
        <v>28</v>
      </c>
      <c r="C15" s="70">
        <v>20</v>
      </c>
      <c r="D15" s="41"/>
      <c r="E15" s="41"/>
      <c r="F15" s="89"/>
      <c r="G15" s="89"/>
      <c r="H15" s="89"/>
      <c r="I15" s="39"/>
    </row>
    <row r="16" spans="1:16" ht="15.75" customHeight="1" x14ac:dyDescent="0.2">
      <c r="A16" s="43"/>
      <c r="B16" s="72" t="s">
        <v>29</v>
      </c>
      <c r="C16" s="73">
        <v>100</v>
      </c>
      <c r="D16" s="41"/>
      <c r="E16" s="41"/>
      <c r="F16" s="41"/>
      <c r="G16" s="41"/>
      <c r="H16" s="41"/>
      <c r="I16" s="39"/>
      <c r="M16" s="90"/>
      <c r="N16" s="90"/>
      <c r="O16" s="90"/>
      <c r="P16" s="90"/>
    </row>
    <row r="17" spans="1:13" ht="16.5" customHeight="1" x14ac:dyDescent="0.2">
      <c r="A17" s="43"/>
      <c r="B17" s="91" t="str">
        <f>+IF(C16&gt;C6,"EMPORT CARBURANT IMPOSSIBLE !!!","soit "&amp;TEXT(INT(C16/C7),"0")&amp;"h"&amp;TEXT(60*((C16/C7)-INT(C16/C7)),"00")&amp;" de vol")</f>
        <v>soit 2h47 de vol</v>
      </c>
      <c r="C17" s="91"/>
      <c r="D17" s="74"/>
      <c r="E17" s="92"/>
      <c r="F17" s="92"/>
      <c r="G17" s="92"/>
      <c r="H17" s="92"/>
      <c r="I17" s="39"/>
      <c r="M17" s="75"/>
    </row>
    <row r="18" spans="1:13" ht="17.25" customHeight="1" x14ac:dyDescent="0.2">
      <c r="A18" s="38"/>
      <c r="B18" s="85" t="str">
        <f>+TEXT(INT(C16/C7-0.75),"0")&amp;"h"&amp;TEXT(60*((C16/C7-0.75)-INT(C16/C7-0.75)),"00")&amp;" de vol, et 45 mn de réserve"</f>
        <v>2h02 de vol, et 45 mn de réserve</v>
      </c>
      <c r="C18" s="85"/>
      <c r="D18" s="76"/>
      <c r="E18" s="86" t="str">
        <f>IF(SUM(F5:F8)&gt;C10,"Masse pax et bagages trop élevée !","Emport carb. max : "&amp;MIN(C6,TRUNC((C10-SUM(F5:F8))/0.72,0))&amp;" litres, soit "&amp;TEXT(INT(MIN(C6,TRUNC((C10-SUM(F5:F8))/0.72,0))/C7),"0")&amp;"h"&amp;TEXT(60*((MIN(C6,TRUNC((C10-SUM(F5:F8))/0.72,0))/C7)-INT(MIN(C6,TRUNC((C10-SUM(F5:F8))/0.72,0))/C7)),"00")&amp;" de vol")</f>
        <v>Emport carb. max : 182 litres, soit 5h03 de vol</v>
      </c>
      <c r="F18" s="86"/>
      <c r="G18" s="86"/>
      <c r="H18" s="86"/>
      <c r="I18" s="50"/>
      <c r="K18" s="75"/>
    </row>
    <row r="19" spans="1:13" ht="16.5" customHeight="1" x14ac:dyDescent="0.2">
      <c r="A19" s="38"/>
      <c r="B19" s="77"/>
      <c r="C19" s="77"/>
      <c r="D19" s="77"/>
      <c r="E19" s="78"/>
      <c r="F19" s="78"/>
      <c r="G19" s="78"/>
      <c r="H19" s="78"/>
      <c r="I19" s="39"/>
    </row>
    <row r="20" spans="1:13" ht="15.75" customHeight="1" x14ac:dyDescent="0.2">
      <c r="A20" s="38"/>
      <c r="B20" s="77"/>
      <c r="C20" s="77"/>
      <c r="D20" s="77"/>
      <c r="E20" s="77"/>
      <c r="F20" s="77"/>
      <c r="G20" s="77"/>
      <c r="H20" s="77"/>
      <c r="I20" s="39"/>
    </row>
    <row r="21" spans="1:13" ht="15.75" customHeight="1" x14ac:dyDescent="0.2">
      <c r="A21" s="38"/>
      <c r="B21" s="77"/>
      <c r="C21" s="77"/>
      <c r="D21" s="79"/>
      <c r="E21" s="79"/>
      <c r="F21" s="79"/>
      <c r="G21" s="79"/>
      <c r="H21" s="79"/>
      <c r="I21" s="39"/>
    </row>
    <row r="22" spans="1:13" ht="15.75" customHeight="1" x14ac:dyDescent="0.2">
      <c r="A22" s="38"/>
      <c r="B22" s="79"/>
      <c r="C22" s="79"/>
      <c r="D22" s="79"/>
      <c r="E22" s="79"/>
      <c r="F22" s="79"/>
      <c r="G22" s="79"/>
      <c r="H22" s="79"/>
      <c r="I22" s="39"/>
    </row>
    <row r="23" spans="1:13" ht="15.75" customHeight="1" x14ac:dyDescent="0.2">
      <c r="A23" s="38"/>
      <c r="B23" s="79"/>
      <c r="C23" s="79"/>
      <c r="D23" s="79"/>
      <c r="E23" s="79"/>
      <c r="F23" s="79"/>
      <c r="G23" s="79"/>
      <c r="H23" s="79"/>
      <c r="I23" s="39"/>
    </row>
    <row r="24" spans="1:13" ht="15.75" customHeight="1" x14ac:dyDescent="0.2">
      <c r="A24" s="38"/>
      <c r="B24" s="79"/>
      <c r="C24" s="79"/>
      <c r="D24" s="79"/>
      <c r="E24" s="79"/>
      <c r="F24" s="79"/>
      <c r="G24" s="79"/>
      <c r="H24" s="79"/>
      <c r="I24" s="39"/>
      <c r="K24" s="75"/>
    </row>
    <row r="25" spans="1:13" ht="15.75" customHeight="1" x14ac:dyDescent="0.2">
      <c r="A25" s="38"/>
      <c r="B25" s="79"/>
      <c r="C25" s="79"/>
      <c r="D25" s="79"/>
      <c r="E25" s="79"/>
      <c r="F25" s="79"/>
      <c r="G25" s="79"/>
      <c r="H25" s="79"/>
      <c r="I25" s="39"/>
    </row>
    <row r="26" spans="1:13" ht="15.75" customHeight="1" x14ac:dyDescent="0.2">
      <c r="A26" s="38"/>
      <c r="B26" s="79"/>
      <c r="C26" s="79"/>
      <c r="D26" s="79"/>
      <c r="E26" s="79"/>
      <c r="F26" s="79"/>
      <c r="G26" s="79"/>
      <c r="H26" s="79"/>
      <c r="I26" s="39"/>
    </row>
    <row r="27" spans="1:13" ht="15.75" customHeight="1" x14ac:dyDescent="0.2">
      <c r="A27" s="38"/>
      <c r="B27" s="79"/>
      <c r="C27" s="79"/>
      <c r="D27" s="79"/>
      <c r="E27" s="79"/>
      <c r="F27" s="79"/>
      <c r="G27" s="79"/>
      <c r="H27" s="79"/>
      <c r="I27" s="39"/>
      <c r="K27" s="75"/>
    </row>
    <row r="28" spans="1:13" ht="15.75" customHeight="1" x14ac:dyDescent="0.2">
      <c r="A28" s="38"/>
      <c r="B28" s="79"/>
      <c r="C28" s="79"/>
      <c r="D28" s="79"/>
      <c r="E28" s="79"/>
      <c r="F28" s="79"/>
      <c r="G28" s="79"/>
      <c r="H28" s="79"/>
      <c r="I28" s="39"/>
    </row>
    <row r="29" spans="1:13" ht="15.75" customHeight="1" x14ac:dyDescent="0.2">
      <c r="A29" s="38"/>
      <c r="B29" s="79"/>
      <c r="C29" s="79"/>
      <c r="D29" s="79"/>
      <c r="E29" s="79"/>
      <c r="F29" s="79"/>
      <c r="G29" s="79"/>
      <c r="H29" s="79"/>
      <c r="I29" s="39"/>
    </row>
    <row r="30" spans="1:13" ht="15.75" customHeight="1" x14ac:dyDescent="0.2">
      <c r="A30" s="38"/>
      <c r="B30" s="79"/>
      <c r="C30" s="79"/>
      <c r="D30" s="80"/>
      <c r="E30" s="80"/>
      <c r="F30" s="80"/>
      <c r="G30" s="80"/>
      <c r="H30" s="80"/>
      <c r="I30" s="81"/>
    </row>
    <row r="31" spans="1:13" ht="15.75" customHeight="1" x14ac:dyDescent="0.2">
      <c r="A31" s="38"/>
      <c r="B31" s="80"/>
      <c r="C31" s="80"/>
      <c r="D31" s="80"/>
      <c r="E31" s="80"/>
      <c r="F31" s="80"/>
      <c r="G31" s="80"/>
      <c r="H31" s="80"/>
      <c r="I31" s="81"/>
    </row>
    <row r="32" spans="1:13" ht="15.75" customHeight="1" x14ac:dyDescent="0.2">
      <c r="A32" s="38"/>
      <c r="B32" s="80"/>
      <c r="C32" s="80"/>
      <c r="D32" s="80"/>
      <c r="E32" s="80"/>
      <c r="F32" s="80"/>
      <c r="G32" s="80"/>
      <c r="H32" s="80"/>
      <c r="I32" s="81"/>
    </row>
    <row r="33" spans="1:9" ht="15.75" customHeight="1" x14ac:dyDescent="0.2">
      <c r="A33" s="38"/>
      <c r="B33" s="80"/>
      <c r="C33" s="80"/>
      <c r="D33" s="80"/>
      <c r="E33" s="80"/>
      <c r="F33" s="80"/>
      <c r="G33" s="80"/>
      <c r="H33" s="80"/>
      <c r="I33" s="81"/>
    </row>
    <row r="34" spans="1:9" ht="15.75" customHeight="1" x14ac:dyDescent="0.2">
      <c r="A34" s="38"/>
      <c r="B34" s="80"/>
      <c r="C34" s="80"/>
      <c r="D34" s="80"/>
      <c r="E34" s="80"/>
      <c r="F34" s="80"/>
      <c r="G34" s="80"/>
      <c r="H34" s="80"/>
      <c r="I34" s="81"/>
    </row>
    <row r="35" spans="1:9" ht="15.75" customHeight="1" x14ac:dyDescent="0.2">
      <c r="A35" s="38"/>
      <c r="B35" s="80"/>
      <c r="C35" s="80"/>
      <c r="D35" s="80"/>
      <c r="E35" s="80"/>
      <c r="F35" s="80"/>
      <c r="G35" s="80"/>
      <c r="H35" s="80"/>
      <c r="I35" s="81"/>
    </row>
    <row r="36" spans="1:9" ht="15.75" customHeight="1" x14ac:dyDescent="0.2">
      <c r="A36" s="38"/>
      <c r="B36" s="80"/>
      <c r="C36" s="80"/>
      <c r="D36" s="80"/>
      <c r="E36" s="80"/>
      <c r="F36" s="80"/>
      <c r="G36" s="80"/>
      <c r="H36" s="80"/>
      <c r="I36" s="81"/>
    </row>
    <row r="37" spans="1:9" ht="15.75" customHeight="1" x14ac:dyDescent="0.2">
      <c r="A37" s="38"/>
      <c r="B37" s="80"/>
      <c r="C37" s="80"/>
      <c r="D37" s="80"/>
      <c r="E37" s="80"/>
      <c r="F37" s="80"/>
      <c r="G37" s="80"/>
      <c r="H37" s="80"/>
      <c r="I37" s="81"/>
    </row>
    <row r="38" spans="1:9" ht="15.75" customHeight="1" x14ac:dyDescent="0.2">
      <c r="A38" s="38"/>
      <c r="B38" s="80"/>
      <c r="C38" s="80"/>
      <c r="D38" s="80"/>
      <c r="E38" s="80"/>
      <c r="F38" s="80"/>
      <c r="G38" s="80"/>
      <c r="H38" s="80"/>
      <c r="I38" s="81"/>
    </row>
    <row r="39" spans="1:9" ht="15.75" customHeight="1" x14ac:dyDescent="0.2">
      <c r="A39" s="38"/>
      <c r="B39" s="80"/>
      <c r="C39" s="80"/>
      <c r="D39" s="80"/>
      <c r="E39" s="80"/>
      <c r="F39" s="80"/>
      <c r="G39" s="80"/>
      <c r="H39" s="80"/>
      <c r="I39" s="81"/>
    </row>
    <row r="40" spans="1:9" ht="8" customHeight="1" x14ac:dyDescent="0.2">
      <c r="A40" s="82"/>
      <c r="B40" s="83"/>
      <c r="C40" s="83"/>
      <c r="D40" s="83"/>
      <c r="E40" s="83"/>
      <c r="F40" s="83"/>
      <c r="G40" s="83"/>
      <c r="H40" s="83"/>
      <c r="I40" s="84"/>
    </row>
  </sheetData>
  <sheetProtection algorithmName="SHA-512" hashValue="v+lAkmzSVRwD66cQHCXBbibYqfhvupq2iKK4w6ZUMm4okQ3hDeoLufd5DX4hwLGrv3LemQljupr3R+/hKji39w==" saltValue="c1pMlxDoz14sDKHB5DWoEg==" spinCount="100000" sheet="1" objects="1" scenarios="1" selectLockedCells="1"/>
  <mergeCells count="8">
    <mergeCell ref="M16:P16"/>
    <mergeCell ref="B17:C17"/>
    <mergeCell ref="E17:H17"/>
    <mergeCell ref="B18:C18"/>
    <mergeCell ref="E18:H18"/>
    <mergeCell ref="B2:H2"/>
    <mergeCell ref="E11:H11"/>
    <mergeCell ref="F14:H15"/>
  </mergeCells>
  <conditionalFormatting sqref="E11:H11">
    <cfRule type="cellIs" dxfId="5" priority="2" operator="equal">
      <formula>"MASSE MAX AU DECOLLAGE DEPASSEE"</formula>
    </cfRule>
  </conditionalFormatting>
  <conditionalFormatting sqref="B17:C17">
    <cfRule type="cellIs" dxfId="4" priority="3" operator="equal">
      <formula>"EMPORT CARBURANT IMPOSSIBLE !!!"</formula>
    </cfRule>
  </conditionalFormatting>
  <conditionalFormatting sqref="E18:H18">
    <cfRule type="cellIs" dxfId="3" priority="4" operator="equal">
      <formula>"Masse pax et bagages trop élevée !"</formula>
    </cfRule>
  </conditionalFormatting>
  <conditionalFormatting sqref="C15">
    <cfRule type="cellIs" dxfId="2" priority="5" operator="greaterThan">
      <formula>$C$9</formula>
    </cfRule>
  </conditionalFormatting>
  <conditionalFormatting sqref="C16">
    <cfRule type="cellIs" dxfId="1" priority="6" operator="greaterThan">
      <formula>$C$6</formula>
    </cfRule>
  </conditionalFormatting>
  <conditionalFormatting sqref="F10">
    <cfRule type="cellIs" dxfId="0" priority="7" operator="greaterThan">
      <formula>$C$10</formula>
    </cfRule>
  </conditionalFormatting>
  <pageMargins left="0.39374999999999999" right="0.39374999999999999" top="0.47222222222222199" bottom="0.98472222222222205" header="0.51180555555555496" footer="0.51180555555555496"/>
  <pageSetup paperSize="0" scale="0" firstPageNumber="0" orientation="portrait" usePrinterDefaults="0" horizontalDpi="0" verticalDpi="0" copies="0"/>
  <headerFooter>
    <oddFooter>&amp;C&amp;"Helvetica Neue,Normal"&amp;P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data_graph</vt:lpstr>
      <vt:lpstr>PA28-FHDBD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</dc:creator>
  <cp:lastModifiedBy>Microsoft Office User</cp:lastModifiedBy>
  <cp:revision>3</cp:revision>
  <dcterms:created xsi:type="dcterms:W3CDTF">2019-04-03T09:48:29Z</dcterms:created>
  <dcterms:modified xsi:type="dcterms:W3CDTF">2019-04-08T12:35:37Z</dcterms:modified>
  <dc:language>fr-FR</dc:language>
</cp:coreProperties>
</file>